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5605" windowHeight="14580" activeTab="2"/>
  </bookViews>
  <sheets>
    <sheet name="F-1-A" sheetId="1" r:id="rId1"/>
    <sheet name="F-1-B" sheetId="2" r:id="rId2"/>
    <sheet name="F-1-C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3" l="1"/>
  <c r="Q11" i="3"/>
  <c r="Q10" i="3"/>
  <c r="E18" i="2"/>
  <c r="Q10" i="2"/>
  <c r="Q11" i="2"/>
  <c r="Q12" i="2"/>
  <c r="Q13" i="2"/>
  <c r="Q14" i="2"/>
  <c r="Q9" i="2"/>
  <c r="W15" i="1"/>
  <c r="W14" i="1"/>
  <c r="E23" i="1"/>
  <c r="R10" i="1"/>
  <c r="R11" i="1"/>
  <c r="R12" i="1"/>
  <c r="R13" i="1"/>
  <c r="R14" i="1"/>
  <c r="R15" i="1"/>
  <c r="R16" i="1"/>
  <c r="R17" i="1"/>
  <c r="R18" i="1"/>
  <c r="R9" i="1"/>
  <c r="V9" i="1"/>
  <c r="V13" i="1"/>
  <c r="V12" i="1"/>
  <c r="V11" i="1"/>
  <c r="V10" i="1"/>
  <c r="U10" i="2"/>
  <c r="V15" i="1"/>
  <c r="V17" i="1"/>
  <c r="U13" i="2"/>
  <c r="U9" i="2"/>
  <c r="U11" i="2"/>
  <c r="U11" i="3"/>
  <c r="U10" i="3"/>
  <c r="V18" i="1"/>
  <c r="V16" i="1"/>
  <c r="V14" i="1"/>
  <c r="U14" i="2"/>
  <c r="U12" i="2"/>
</calcChain>
</file>

<file path=xl/sharedStrings.xml><?xml version="1.0" encoding="utf-8"?>
<sst xmlns="http://schemas.openxmlformats.org/spreadsheetml/2006/main" count="122" uniqueCount="67">
  <si>
    <t>ПРОТОКОЛ</t>
  </si>
  <si>
    <t>участник</t>
  </si>
  <si>
    <t>разряд</t>
  </si>
  <si>
    <t>Команда, регион</t>
  </si>
  <si>
    <t>туры</t>
  </si>
  <si>
    <t>сумма</t>
  </si>
  <si>
    <t>FAI</t>
  </si>
  <si>
    <t>команда, регион</t>
  </si>
  <si>
    <t>Рейтинг спортсмена</t>
  </si>
  <si>
    <t>Рейтинговый результат</t>
  </si>
  <si>
    <t>Рейтинг соревнований</t>
  </si>
  <si>
    <t xml:space="preserve">Элементарный рейтинг </t>
  </si>
  <si>
    <t>Место</t>
  </si>
  <si>
    <t>№</t>
  </si>
  <si>
    <t>Предварительный расчет рейтингового результата</t>
  </si>
  <si>
    <t>Расчет рейтингового результата для поделенных мест</t>
  </si>
  <si>
    <r>
      <rPr>
        <sz val="11"/>
        <color theme="1"/>
        <rFont val="Calibri"/>
        <family val="2"/>
        <charset val="204"/>
      </rPr>
      <t>Δ</t>
    </r>
    <r>
      <rPr>
        <sz val="12.1"/>
        <color theme="1"/>
        <rFont val="Calibri"/>
        <family val="2"/>
      </rPr>
      <t>R</t>
    </r>
  </si>
  <si>
    <r>
      <rPr>
        <sz val="11"/>
        <color theme="1"/>
        <rFont val="Calibri"/>
        <family val="2"/>
        <charset val="204"/>
      </rPr>
      <t>Δ</t>
    </r>
    <r>
      <rPr>
        <sz val="9.9"/>
        <color theme="1"/>
        <rFont val="Calibri"/>
        <family val="2"/>
      </rPr>
      <t>R</t>
    </r>
  </si>
  <si>
    <t>5-й этап Кубка России по авиамодельному спорту</t>
  </si>
  <si>
    <t xml:space="preserve">                  5-й этап Кубка России по авиамодельному спорту</t>
  </si>
  <si>
    <t xml:space="preserve">5-й этап Кубка России по авиамодельному спорту </t>
  </si>
  <si>
    <t>ю</t>
  </si>
  <si>
    <t>Иванников Данил</t>
  </si>
  <si>
    <t>3589А</t>
  </si>
  <si>
    <t>Свердловская область</t>
  </si>
  <si>
    <t>Хабибуллин Ринат</t>
  </si>
  <si>
    <t>268А</t>
  </si>
  <si>
    <t>МС</t>
  </si>
  <si>
    <t>Пермский край</t>
  </si>
  <si>
    <t>Плотников Степан</t>
  </si>
  <si>
    <t>3958А</t>
  </si>
  <si>
    <t>Башкортостан</t>
  </si>
  <si>
    <t>Мухамедьянов Искандер</t>
  </si>
  <si>
    <t>3673А</t>
  </si>
  <si>
    <t>Коршунов Сергей</t>
  </si>
  <si>
    <t>1544А</t>
  </si>
  <si>
    <t>Шмыгля Кирилл</t>
  </si>
  <si>
    <t>3599А</t>
  </si>
  <si>
    <t>Челябинская область</t>
  </si>
  <si>
    <t>Дремов Евгений</t>
  </si>
  <si>
    <t>3610А</t>
  </si>
  <si>
    <t>КМС</t>
  </si>
  <si>
    <t>Богачев Никита</t>
  </si>
  <si>
    <t>274А</t>
  </si>
  <si>
    <t>Шмыгля Максим</t>
  </si>
  <si>
    <t>2461А</t>
  </si>
  <si>
    <t>Иванников Сергей</t>
  </si>
  <si>
    <t>4332А</t>
  </si>
  <si>
    <t>Махмутов Ильнур</t>
  </si>
  <si>
    <t>542А</t>
  </si>
  <si>
    <t>Татарстан</t>
  </si>
  <si>
    <t>Усейнов Тимур</t>
  </si>
  <si>
    <t>МСМК</t>
  </si>
  <si>
    <t>Филиппов Алексей</t>
  </si>
  <si>
    <t>617А</t>
  </si>
  <si>
    <t>Фролов Кирилл</t>
  </si>
  <si>
    <t>3606А</t>
  </si>
  <si>
    <t>Самарская область</t>
  </si>
  <si>
    <t>Мазитов Наиль</t>
  </si>
  <si>
    <t>4426А</t>
  </si>
  <si>
    <t>Богданов Владислав</t>
  </si>
  <si>
    <t>0414А</t>
  </si>
  <si>
    <t>Кузнецов Олег</t>
  </si>
  <si>
    <t>263А</t>
  </si>
  <si>
    <t>Нурисламов Рафил</t>
  </si>
  <si>
    <t>3300А</t>
  </si>
  <si>
    <t>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</si>
</sst>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sz val="11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2.1"/>
      <color theme="1"/>
      <name val="Calibri"/>
      <family val="2"/>
    </font>
    <font>
      <sz val="9.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/>
    <xf numFmtId="0" fontId="1" fillId="3" borderId="9" xfId="0" applyFont="1" applyFill="1" applyBorder="1"/>
    <xf numFmtId="0" fontId="1" fillId="0" borderId="6" xfId="0" applyFont="1" applyFill="1" applyBorder="1"/>
    <xf numFmtId="0" fontId="8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3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2" borderId="9" xfId="0" applyFont="1" applyFill="1" applyBorder="1"/>
    <xf numFmtId="0" fontId="11" fillId="0" borderId="9" xfId="0" applyFont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/>
    <xf numFmtId="0" fontId="7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0" fillId="0" borderId="9" xfId="0" applyBorder="1"/>
    <xf numFmtId="0" fontId="11" fillId="0" borderId="10" xfId="0" applyFont="1" applyFill="1" applyBorder="1" applyAlignment="1">
      <alignment horizontal="center" vertical="center"/>
    </xf>
    <xf numFmtId="164" fontId="0" fillId="0" borderId="9" xfId="0" applyNumberFormat="1" applyBorder="1"/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3" borderId="0" xfId="0" applyNumberFormat="1" applyFont="1" applyFill="1" applyBorder="1" applyAlignment="1">
      <alignment wrapText="1"/>
    </xf>
    <xf numFmtId="49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/>
    <xf numFmtId="0" fontId="11" fillId="0" borderId="0" xfId="0" applyFont="1" applyBorder="1"/>
    <xf numFmtId="0" fontId="11" fillId="0" borderId="0" xfId="0" applyFont="1" applyFill="1" applyBorder="1"/>
    <xf numFmtId="164" fontId="0" fillId="0" borderId="0" xfId="0" applyNumberFormat="1" applyBorder="1"/>
    <xf numFmtId="2" fontId="0" fillId="0" borderId="9" xfId="0" applyNumberFormat="1" applyBorder="1" applyAlignment="1">
      <alignment horizontal="center" vertical="center"/>
    </xf>
    <xf numFmtId="164" fontId="11" fillId="3" borderId="9" xfId="0" applyNumberFormat="1" applyFont="1" applyFill="1" applyBorder="1" applyAlignment="1">
      <alignment horizontal="center" wrapText="1"/>
    </xf>
    <xf numFmtId="164" fontId="11" fillId="3" borderId="9" xfId="0" applyNumberFormat="1" applyFont="1" applyFill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164" fontId="0" fillId="0" borderId="0" xfId="0" applyNumberFormat="1"/>
    <xf numFmtId="0" fontId="1" fillId="3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164" fontId="7" fillId="3" borderId="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/>
    <xf numFmtId="0" fontId="0" fillId="0" borderId="9" xfId="0" applyBorder="1" applyAlignment="1">
      <alignment horizontal="center" vertical="distributed" textRotation="90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distributed" wrapText="1"/>
    </xf>
    <xf numFmtId="0" fontId="1" fillId="0" borderId="3" xfId="0" applyFont="1" applyBorder="1" applyAlignment="1">
      <alignment horizontal="center" vertical="distributed" wrapText="1"/>
    </xf>
    <xf numFmtId="0" fontId="1" fillId="0" borderId="8" xfId="0" applyFont="1" applyBorder="1" applyAlignment="1">
      <alignment horizontal="center" vertical="distributed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distributed" textRotation="90" wrapText="1"/>
    </xf>
    <xf numFmtId="0" fontId="0" fillId="0" borderId="11" xfId="0" applyBorder="1" applyAlignment="1">
      <alignment horizontal="center" vertical="distributed" textRotation="90" wrapText="1"/>
    </xf>
    <xf numFmtId="0" fontId="0" fillId="0" borderId="8" xfId="0" applyBorder="1" applyAlignment="1">
      <alignment horizontal="center" vertical="distributed" textRotation="90" wrapTex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="90" zoomScaleNormal="90" zoomScalePageLayoutView="90" workbookViewId="0">
      <selection activeCell="O32" sqref="O32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7.28515625" customWidth="1"/>
    <col min="7" max="7" width="12.7109375" customWidth="1"/>
    <col min="8" max="17" width="4.28515625" customWidth="1"/>
    <col min="18" max="19" width="7.85546875" customWidth="1"/>
    <col min="20" max="20" width="13.7109375" customWidth="1"/>
    <col min="21" max="21" width="9.140625" customWidth="1"/>
    <col min="22" max="22" width="7.42578125" customWidth="1"/>
    <col min="23" max="23" width="9.140625" customWidth="1"/>
  </cols>
  <sheetData>
    <row r="1" spans="1:23" ht="15" customHeight="1" x14ac:dyDescent="0.25">
      <c r="L1" s="68"/>
      <c r="M1" s="68"/>
      <c r="N1" s="68"/>
      <c r="O1" s="68"/>
      <c r="P1" s="68"/>
      <c r="Q1" s="68"/>
      <c r="R1" s="68"/>
      <c r="S1" s="2"/>
      <c r="V1" s="65" t="s">
        <v>14</v>
      </c>
      <c r="W1" s="65" t="s">
        <v>15</v>
      </c>
    </row>
    <row r="2" spans="1:23" x14ac:dyDescent="0.25">
      <c r="L2" s="68"/>
      <c r="M2" s="68"/>
      <c r="N2" s="68"/>
      <c r="O2" s="68"/>
      <c r="P2" s="68"/>
      <c r="Q2" s="68"/>
      <c r="R2" s="68"/>
      <c r="S2" s="2"/>
      <c r="V2" s="65"/>
      <c r="W2" s="65"/>
    </row>
    <row r="3" spans="1:23" x14ac:dyDescent="0.25">
      <c r="L3" s="68"/>
      <c r="M3" s="68"/>
      <c r="N3" s="68"/>
      <c r="O3" s="68"/>
      <c r="P3" s="68"/>
      <c r="Q3" s="68"/>
      <c r="R3" s="68"/>
      <c r="S3" s="2"/>
      <c r="V3" s="65"/>
      <c r="W3" s="65"/>
    </row>
    <row r="4" spans="1:23" x14ac:dyDescent="0.25">
      <c r="L4" s="68"/>
      <c r="M4" s="68"/>
      <c r="N4" s="68"/>
      <c r="O4" s="68"/>
      <c r="P4" s="68"/>
      <c r="Q4" s="68"/>
      <c r="R4" s="68"/>
      <c r="S4" s="2"/>
      <c r="V4" s="65"/>
      <c r="W4" s="65"/>
    </row>
    <row r="5" spans="1:23" x14ac:dyDescent="0.25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18"/>
      <c r="V5" s="65"/>
      <c r="W5" s="65"/>
    </row>
    <row r="6" spans="1:23" x14ac:dyDescent="0.25">
      <c r="A6" s="67" t="s">
        <v>19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34"/>
      <c r="V6" s="65"/>
      <c r="W6" s="65"/>
    </row>
    <row r="7" spans="1:23" ht="15.75" customHeight="1" x14ac:dyDescent="0.25">
      <c r="A7" s="79" t="s">
        <v>13</v>
      </c>
      <c r="B7" s="71"/>
      <c r="C7" s="69" t="s">
        <v>1</v>
      </c>
      <c r="D7" s="69" t="s">
        <v>6</v>
      </c>
      <c r="E7" s="69" t="s">
        <v>2</v>
      </c>
      <c r="F7" s="69" t="s">
        <v>3</v>
      </c>
      <c r="G7" s="77" t="s">
        <v>8</v>
      </c>
      <c r="H7" s="81" t="s">
        <v>4</v>
      </c>
      <c r="I7" s="82"/>
      <c r="J7" s="82"/>
      <c r="K7" s="82"/>
      <c r="L7" s="82"/>
      <c r="M7" s="82"/>
      <c r="N7" s="82"/>
      <c r="O7" s="82"/>
      <c r="P7" s="82"/>
      <c r="Q7" s="82"/>
      <c r="R7" s="69" t="s">
        <v>5</v>
      </c>
      <c r="S7" s="69" t="s">
        <v>12</v>
      </c>
      <c r="T7" s="76" t="s">
        <v>9</v>
      </c>
      <c r="V7" s="65"/>
      <c r="W7" s="65"/>
    </row>
    <row r="8" spans="1:23" ht="15.75" customHeight="1" x14ac:dyDescent="0.25">
      <c r="A8" s="80"/>
      <c r="B8" s="72"/>
      <c r="C8" s="70"/>
      <c r="D8" s="70"/>
      <c r="E8" s="70"/>
      <c r="F8" s="70"/>
      <c r="G8" s="78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4">
        <v>10</v>
      </c>
      <c r="R8" s="70"/>
      <c r="S8" s="70"/>
      <c r="T8" s="76"/>
      <c r="V8" s="65"/>
      <c r="W8" s="65"/>
    </row>
    <row r="9" spans="1:23" x14ac:dyDescent="0.25">
      <c r="A9" s="38">
        <v>1</v>
      </c>
      <c r="B9" s="14" t="s">
        <v>21</v>
      </c>
      <c r="C9" s="17" t="s">
        <v>22</v>
      </c>
      <c r="D9" s="32" t="s">
        <v>23</v>
      </c>
      <c r="E9" s="7">
        <v>2</v>
      </c>
      <c r="F9" s="39" t="s">
        <v>24</v>
      </c>
      <c r="G9" s="51">
        <v>0</v>
      </c>
      <c r="H9" s="9">
        <v>120</v>
      </c>
      <c r="I9" s="9">
        <v>105</v>
      </c>
      <c r="J9" s="9">
        <v>120</v>
      </c>
      <c r="K9" s="9">
        <v>232</v>
      </c>
      <c r="L9" s="9"/>
      <c r="M9" s="9"/>
      <c r="N9" s="9"/>
      <c r="O9" s="19"/>
      <c r="P9" s="19"/>
      <c r="Q9" s="19"/>
      <c r="R9" s="19">
        <f>H9+I9+J9+K9</f>
        <v>577</v>
      </c>
      <c r="S9" s="30">
        <v>1</v>
      </c>
      <c r="T9" s="31">
        <v>594</v>
      </c>
      <c r="V9" s="31">
        <f>$E$23*0.2/(0.01322*A9*A9+0.06088*A9+0.9259)</f>
        <v>594</v>
      </c>
      <c r="W9" s="29"/>
    </row>
    <row r="10" spans="1:23" x14ac:dyDescent="0.25">
      <c r="A10" s="38">
        <v>2</v>
      </c>
      <c r="B10" s="14"/>
      <c r="C10" s="17" t="s">
        <v>25</v>
      </c>
      <c r="D10" s="16" t="s">
        <v>26</v>
      </c>
      <c r="E10" s="16" t="s">
        <v>27</v>
      </c>
      <c r="F10" s="15" t="s">
        <v>28</v>
      </c>
      <c r="G10" s="51">
        <v>21</v>
      </c>
      <c r="H10" s="9">
        <v>120</v>
      </c>
      <c r="I10" s="9">
        <v>120</v>
      </c>
      <c r="J10" s="9">
        <v>120</v>
      </c>
      <c r="K10" s="9">
        <v>201</v>
      </c>
      <c r="L10" s="9"/>
      <c r="M10" s="9"/>
      <c r="N10" s="9"/>
      <c r="O10" s="19"/>
      <c r="P10" s="19"/>
      <c r="Q10" s="19"/>
      <c r="R10" s="19">
        <f t="shared" ref="R10:R18" si="0">H10+I10+J10+K10</f>
        <v>561</v>
      </c>
      <c r="S10" s="30">
        <v>2</v>
      </c>
      <c r="T10" s="31">
        <v>539.73503916259301</v>
      </c>
      <c r="V10" s="31">
        <f>$E$23*0.2/(0.01322*A10*A10+0.06088*A10+0.9259)</f>
        <v>539.73503916259301</v>
      </c>
      <c r="W10" s="29"/>
    </row>
    <row r="11" spans="1:23" x14ac:dyDescent="0.25">
      <c r="A11" s="38">
        <v>3</v>
      </c>
      <c r="B11" s="14" t="s">
        <v>21</v>
      </c>
      <c r="C11" s="17" t="s">
        <v>29</v>
      </c>
      <c r="D11" s="32" t="s">
        <v>30</v>
      </c>
      <c r="E11" s="7">
        <v>1</v>
      </c>
      <c r="F11" s="39" t="s">
        <v>31</v>
      </c>
      <c r="G11" s="52">
        <v>9.1</v>
      </c>
      <c r="H11" s="9">
        <v>103</v>
      </c>
      <c r="I11" s="9">
        <v>120</v>
      </c>
      <c r="J11" s="9">
        <v>94</v>
      </c>
      <c r="K11" s="9">
        <v>240</v>
      </c>
      <c r="L11" s="9"/>
      <c r="M11" s="9"/>
      <c r="N11" s="9"/>
      <c r="O11" s="19"/>
      <c r="P11" s="19"/>
      <c r="Q11" s="19"/>
      <c r="R11" s="19">
        <f t="shared" si="0"/>
        <v>557</v>
      </c>
      <c r="S11" s="30">
        <v>3</v>
      </c>
      <c r="T11" s="31">
        <v>483.90250260688219</v>
      </c>
      <c r="V11" s="31">
        <f>$E$23*0.2/(0.01322*A11*A11+0.06088*A11+0.9259)</f>
        <v>483.90250260688219</v>
      </c>
      <c r="W11" s="29"/>
    </row>
    <row r="12" spans="1:23" x14ac:dyDescent="0.25">
      <c r="A12" s="38">
        <v>4</v>
      </c>
      <c r="B12" s="14" t="s">
        <v>21</v>
      </c>
      <c r="C12" s="9" t="s">
        <v>32</v>
      </c>
      <c r="D12" s="33" t="s">
        <v>33</v>
      </c>
      <c r="E12" s="13">
        <v>2</v>
      </c>
      <c r="F12" s="39" t="s">
        <v>31</v>
      </c>
      <c r="G12" s="51">
        <v>13.7</v>
      </c>
      <c r="H12" s="9">
        <v>120</v>
      </c>
      <c r="I12" s="9">
        <v>120</v>
      </c>
      <c r="J12" s="9">
        <v>120</v>
      </c>
      <c r="K12" s="9">
        <v>193</v>
      </c>
      <c r="L12" s="9"/>
      <c r="M12" s="9"/>
      <c r="N12" s="9"/>
      <c r="O12" s="19"/>
      <c r="P12" s="19"/>
      <c r="Q12" s="19"/>
      <c r="R12" s="19">
        <f t="shared" si="0"/>
        <v>553</v>
      </c>
      <c r="S12" s="30">
        <v>4</v>
      </c>
      <c r="T12" s="31">
        <v>430.14178747809467</v>
      </c>
      <c r="V12" s="31">
        <f>$E$23*0.2/(0.01322*A12*A12+0.06088*A12+0.9259)</f>
        <v>430.14178747809467</v>
      </c>
      <c r="W12" s="29"/>
    </row>
    <row r="13" spans="1:23" x14ac:dyDescent="0.25">
      <c r="A13" s="38">
        <v>5</v>
      </c>
      <c r="B13" s="14"/>
      <c r="C13" s="9" t="s">
        <v>34</v>
      </c>
      <c r="D13" s="33" t="s">
        <v>35</v>
      </c>
      <c r="E13" s="13" t="s">
        <v>27</v>
      </c>
      <c r="F13" s="26" t="s">
        <v>28</v>
      </c>
      <c r="G13" s="52">
        <v>13.3</v>
      </c>
      <c r="H13" s="9">
        <v>120</v>
      </c>
      <c r="I13" s="9">
        <v>120</v>
      </c>
      <c r="J13" s="9">
        <v>120</v>
      </c>
      <c r="K13" s="9">
        <v>190</v>
      </c>
      <c r="L13" s="9"/>
      <c r="M13" s="9"/>
      <c r="N13" s="9"/>
      <c r="O13" s="19"/>
      <c r="P13" s="19"/>
      <c r="Q13" s="19"/>
      <c r="R13" s="19">
        <f t="shared" si="0"/>
        <v>550</v>
      </c>
      <c r="S13" s="30">
        <v>5</v>
      </c>
      <c r="T13" s="31">
        <v>380.57406458226552</v>
      </c>
      <c r="V13" s="31">
        <f>$E$23*0.2/(0.01322*A13*A13+0.06088*A13+0.9259)</f>
        <v>380.57406458226552</v>
      </c>
      <c r="W13" s="29"/>
    </row>
    <row r="14" spans="1:23" x14ac:dyDescent="0.25">
      <c r="A14" s="38">
        <v>6</v>
      </c>
      <c r="B14" s="14" t="s">
        <v>21</v>
      </c>
      <c r="C14" s="9" t="s">
        <v>36</v>
      </c>
      <c r="D14" s="33" t="s">
        <v>37</v>
      </c>
      <c r="E14" s="13">
        <v>1</v>
      </c>
      <c r="F14" s="26" t="s">
        <v>38</v>
      </c>
      <c r="G14" s="51">
        <v>32.299999999999997</v>
      </c>
      <c r="H14" s="9">
        <v>120</v>
      </c>
      <c r="I14" s="9">
        <v>120</v>
      </c>
      <c r="J14" s="9">
        <v>120</v>
      </c>
      <c r="K14" s="9">
        <v>180</v>
      </c>
      <c r="L14" s="9"/>
      <c r="M14" s="9"/>
      <c r="N14" s="9"/>
      <c r="O14" s="19"/>
      <c r="P14" s="19"/>
      <c r="Q14" s="19"/>
      <c r="R14" s="19">
        <f t="shared" si="0"/>
        <v>540</v>
      </c>
      <c r="S14" s="104" t="s">
        <v>66</v>
      </c>
      <c r="T14" s="31">
        <v>316.58386329442942</v>
      </c>
      <c r="V14" s="31">
        <f>$E$23*0.2/(0.01322*A14*A14+0.06088*A14+0.9259)</f>
        <v>336.14396468790676</v>
      </c>
      <c r="W14" s="31">
        <f>(V14+V15)/2</f>
        <v>316.58386329442942</v>
      </c>
    </row>
    <row r="15" spans="1:23" x14ac:dyDescent="0.25">
      <c r="A15" s="38">
        <v>7</v>
      </c>
      <c r="B15" s="14"/>
      <c r="C15" s="17" t="s">
        <v>39</v>
      </c>
      <c r="D15" s="32" t="s">
        <v>40</v>
      </c>
      <c r="E15" s="7" t="s">
        <v>41</v>
      </c>
      <c r="F15" s="26" t="s">
        <v>38</v>
      </c>
      <c r="G15" s="51">
        <v>4.8</v>
      </c>
      <c r="H15" s="9">
        <v>120</v>
      </c>
      <c r="I15" s="9">
        <v>120</v>
      </c>
      <c r="J15" s="9">
        <v>120</v>
      </c>
      <c r="K15" s="9">
        <v>180</v>
      </c>
      <c r="L15" s="9"/>
      <c r="M15" s="9"/>
      <c r="N15" s="9"/>
      <c r="O15" s="19"/>
      <c r="P15" s="19"/>
      <c r="Q15" s="19"/>
      <c r="R15" s="19">
        <f t="shared" si="0"/>
        <v>540</v>
      </c>
      <c r="S15" s="104" t="s">
        <v>66</v>
      </c>
      <c r="T15" s="31">
        <v>316.58386329442942</v>
      </c>
      <c r="V15" s="31">
        <f>$E$23*0.2/(0.01322*A15*A15+0.06088*A15+0.9259)</f>
        <v>297.02376190095208</v>
      </c>
      <c r="W15" s="31">
        <f>(V14+V15)/2</f>
        <v>316.58386329442942</v>
      </c>
    </row>
    <row r="16" spans="1:23" x14ac:dyDescent="0.25">
      <c r="A16" s="38">
        <v>8</v>
      </c>
      <c r="B16" s="14"/>
      <c r="C16" s="15" t="s">
        <v>42</v>
      </c>
      <c r="D16" s="16" t="s">
        <v>43</v>
      </c>
      <c r="E16" s="16">
        <v>1</v>
      </c>
      <c r="F16" s="15" t="s">
        <v>28</v>
      </c>
      <c r="G16" s="53">
        <v>20.7</v>
      </c>
      <c r="H16" s="9">
        <v>75</v>
      </c>
      <c r="I16" s="9">
        <v>62</v>
      </c>
      <c r="J16" s="9">
        <v>77</v>
      </c>
      <c r="K16" s="15">
        <v>240</v>
      </c>
      <c r="L16" s="15"/>
      <c r="M16" s="15"/>
      <c r="N16" s="15"/>
      <c r="O16" s="20"/>
      <c r="P16" s="20"/>
      <c r="Q16" s="20"/>
      <c r="R16" s="19">
        <f t="shared" si="0"/>
        <v>454</v>
      </c>
      <c r="S16" s="30">
        <v>8</v>
      </c>
      <c r="T16" s="31">
        <v>262.94587918654992</v>
      </c>
      <c r="V16" s="31">
        <f>$E$23*0.2/(0.01322*A16*A16+0.06088*A16+0.9259)</f>
        <v>262.94587918654992</v>
      </c>
      <c r="W16" s="29"/>
    </row>
    <row r="17" spans="1:23" x14ac:dyDescent="0.25">
      <c r="A17" s="38">
        <v>9</v>
      </c>
      <c r="B17" s="14"/>
      <c r="C17" s="9" t="s">
        <v>44</v>
      </c>
      <c r="D17" s="33" t="s">
        <v>45</v>
      </c>
      <c r="E17" s="13" t="s">
        <v>27</v>
      </c>
      <c r="F17" s="26" t="s">
        <v>38</v>
      </c>
      <c r="G17" s="54">
        <v>18.5</v>
      </c>
      <c r="H17" s="9">
        <v>120</v>
      </c>
      <c r="I17" s="9">
        <v>120</v>
      </c>
      <c r="J17" s="9">
        <v>0</v>
      </c>
      <c r="K17" s="9">
        <v>180</v>
      </c>
      <c r="L17" s="9"/>
      <c r="M17" s="9"/>
      <c r="N17" s="9"/>
      <c r="O17" s="19"/>
      <c r="P17" s="19"/>
      <c r="Q17" s="19"/>
      <c r="R17" s="19">
        <f t="shared" si="0"/>
        <v>420</v>
      </c>
      <c r="S17" s="30">
        <v>9</v>
      </c>
      <c r="T17" s="31">
        <v>233.43184104627764</v>
      </c>
      <c r="V17" s="31">
        <f>$E$23*0.2/(0.01322*A17*A17+0.06088*A17+0.9259)</f>
        <v>233.43184104627764</v>
      </c>
      <c r="W17" s="29"/>
    </row>
    <row r="18" spans="1:23" x14ac:dyDescent="0.25">
      <c r="A18" s="38">
        <v>10</v>
      </c>
      <c r="B18" s="14"/>
      <c r="C18" s="9" t="s">
        <v>46</v>
      </c>
      <c r="D18" s="33" t="s">
        <v>47</v>
      </c>
      <c r="E18" s="13">
        <v>2</v>
      </c>
      <c r="F18" s="26" t="s">
        <v>24</v>
      </c>
      <c r="G18" s="52">
        <v>0</v>
      </c>
      <c r="H18" s="9">
        <v>0</v>
      </c>
      <c r="I18" s="9">
        <v>60</v>
      </c>
      <c r="J18" s="9">
        <v>120</v>
      </c>
      <c r="K18" s="9">
        <v>122</v>
      </c>
      <c r="L18" s="9"/>
      <c r="M18" s="9"/>
      <c r="N18" s="9"/>
      <c r="O18" s="19"/>
      <c r="P18" s="19"/>
      <c r="Q18" s="19"/>
      <c r="R18" s="19">
        <f t="shared" si="0"/>
        <v>302</v>
      </c>
      <c r="S18" s="30">
        <v>10</v>
      </c>
      <c r="T18" s="31">
        <v>207.93222949557182</v>
      </c>
      <c r="V18" s="31">
        <f>$E$23*0.2/(0.01322*A18*A18+0.06088*A18+0.9259)</f>
        <v>207.93222949557182</v>
      </c>
      <c r="W18" s="29"/>
    </row>
    <row r="19" spans="1:23" x14ac:dyDescent="0.25">
      <c r="A19" s="40"/>
      <c r="B19" s="40"/>
      <c r="C19" s="41"/>
      <c r="D19" s="42"/>
      <c r="E19" s="43"/>
      <c r="F19" s="44"/>
      <c r="G19" s="45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8"/>
      <c r="S19" s="40"/>
      <c r="T19" s="49"/>
      <c r="V19" s="49"/>
      <c r="W19" s="35"/>
    </row>
    <row r="21" spans="1:23" x14ac:dyDescent="0.25">
      <c r="A21" s="73" t="s">
        <v>11</v>
      </c>
      <c r="B21" s="74"/>
      <c r="C21" s="74"/>
      <c r="D21" s="75"/>
      <c r="E21" s="36">
        <v>16.600000000000001</v>
      </c>
    </row>
    <row r="22" spans="1:23" x14ac:dyDescent="0.25">
      <c r="A22" s="83" t="s">
        <v>17</v>
      </c>
      <c r="B22" s="84"/>
      <c r="C22" s="84"/>
      <c r="D22" s="84"/>
      <c r="E22" s="36">
        <v>2670.6</v>
      </c>
    </row>
    <row r="23" spans="1:23" x14ac:dyDescent="0.25">
      <c r="A23" s="73" t="s">
        <v>10</v>
      </c>
      <c r="B23" s="74"/>
      <c r="C23" s="74"/>
      <c r="D23" s="75"/>
      <c r="E23" s="50">
        <f>SUM(G9:G18)+E21*A18+E22</f>
        <v>2970</v>
      </c>
    </row>
    <row r="25" spans="1:23" x14ac:dyDescent="0.25">
      <c r="E25" s="35"/>
    </row>
  </sheetData>
  <mergeCells count="22">
    <mergeCell ref="A21:D21"/>
    <mergeCell ref="A23:D23"/>
    <mergeCell ref="T7:T8"/>
    <mergeCell ref="G7:G8"/>
    <mergeCell ref="A7:A8"/>
    <mergeCell ref="C7:C8"/>
    <mergeCell ref="E7:E8"/>
    <mergeCell ref="F7:F8"/>
    <mergeCell ref="H7:Q7"/>
    <mergeCell ref="R7:R8"/>
    <mergeCell ref="S7:S8"/>
    <mergeCell ref="A22:D22"/>
    <mergeCell ref="V1:V8"/>
    <mergeCell ref="W1:W8"/>
    <mergeCell ref="A5:R5"/>
    <mergeCell ref="A6:R6"/>
    <mergeCell ref="L1:R1"/>
    <mergeCell ref="L2:R2"/>
    <mergeCell ref="L3:R3"/>
    <mergeCell ref="L4:R4"/>
    <mergeCell ref="D7:D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120" zoomScaleNormal="120" zoomScalePageLayoutView="120" workbookViewId="0">
      <selection activeCell="Q22" sqref="Q22"/>
    </sheetView>
  </sheetViews>
  <sheetFormatPr defaultColWidth="8.85546875" defaultRowHeight="15" x14ac:dyDescent="0.25"/>
  <cols>
    <col min="1" max="1" width="6.42578125" bestFit="1" customWidth="1"/>
    <col min="2" max="2" width="2.28515625" customWidth="1"/>
    <col min="3" max="3" width="22" customWidth="1"/>
    <col min="4" max="4" width="8.42578125" customWidth="1"/>
    <col min="5" max="5" width="9.28515625" customWidth="1"/>
    <col min="6" max="6" width="21.28515625" customWidth="1"/>
    <col min="7" max="7" width="12.7109375" customWidth="1"/>
    <col min="8" max="9" width="4.28515625" customWidth="1"/>
    <col min="10" max="10" width="4.140625" customWidth="1"/>
    <col min="11" max="12" width="4.28515625" customWidth="1"/>
    <col min="13" max="14" width="4.42578125" customWidth="1"/>
    <col min="15" max="15" width="4.140625" customWidth="1"/>
    <col min="16" max="16" width="4.7109375" customWidth="1"/>
    <col min="17" max="17" width="7.140625" customWidth="1"/>
    <col min="18" max="18" width="6.42578125" bestFit="1" customWidth="1"/>
    <col min="19" max="19" width="11.85546875" customWidth="1"/>
    <col min="21" max="21" width="7.42578125" customWidth="1"/>
    <col min="22" max="22" width="9.140625" customWidth="1"/>
  </cols>
  <sheetData>
    <row r="1" spans="1:22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68"/>
      <c r="L1" s="68"/>
      <c r="M1" s="68"/>
      <c r="N1" s="68"/>
      <c r="O1" s="68"/>
      <c r="P1" s="68"/>
      <c r="Q1" s="68"/>
      <c r="R1" s="2"/>
      <c r="U1" s="86" t="s">
        <v>14</v>
      </c>
      <c r="V1" s="65" t="s">
        <v>15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68"/>
      <c r="L2" s="68"/>
      <c r="M2" s="68"/>
      <c r="N2" s="68"/>
      <c r="O2" s="68"/>
      <c r="P2" s="68"/>
      <c r="Q2" s="68"/>
      <c r="R2" s="2"/>
      <c r="U2" s="87"/>
      <c r="V2" s="65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68"/>
      <c r="L3" s="68"/>
      <c r="M3" s="68"/>
      <c r="N3" s="68"/>
      <c r="O3" s="68"/>
      <c r="P3" s="68"/>
      <c r="Q3" s="68"/>
      <c r="R3" s="2"/>
      <c r="U3" s="87"/>
      <c r="V3" s="65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68"/>
      <c r="L4" s="68"/>
      <c r="M4" s="68"/>
      <c r="N4" s="68"/>
      <c r="O4" s="68"/>
      <c r="P4" s="68"/>
      <c r="Q4" s="68"/>
      <c r="R4" s="2"/>
      <c r="U4" s="87"/>
      <c r="V4" s="65"/>
    </row>
    <row r="5" spans="1:22" ht="15.75" x14ac:dyDescent="0.25">
      <c r="A5" s="91" t="s">
        <v>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3"/>
      <c r="U5" s="87"/>
      <c r="V5" s="65"/>
    </row>
    <row r="6" spans="1:22" x14ac:dyDescent="0.25">
      <c r="A6" s="85" t="s">
        <v>18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37"/>
      <c r="U6" s="87"/>
      <c r="V6" s="65"/>
    </row>
    <row r="7" spans="1:22" ht="15.75" x14ac:dyDescent="0.25">
      <c r="A7" s="95" t="s">
        <v>13</v>
      </c>
      <c r="B7" s="92"/>
      <c r="C7" s="92" t="s">
        <v>1</v>
      </c>
      <c r="D7" s="92" t="s">
        <v>6</v>
      </c>
      <c r="E7" s="92" t="s">
        <v>2</v>
      </c>
      <c r="F7" s="92" t="s">
        <v>3</v>
      </c>
      <c r="G7" s="77" t="s">
        <v>8</v>
      </c>
      <c r="H7" s="97" t="s">
        <v>4</v>
      </c>
      <c r="I7" s="98"/>
      <c r="J7" s="98"/>
      <c r="K7" s="98"/>
      <c r="L7" s="98"/>
      <c r="M7" s="98"/>
      <c r="N7" s="98"/>
      <c r="O7" s="98"/>
      <c r="P7" s="98"/>
      <c r="Q7" s="71" t="s">
        <v>5</v>
      </c>
      <c r="R7" s="89" t="s">
        <v>12</v>
      </c>
      <c r="S7" s="94" t="s">
        <v>9</v>
      </c>
      <c r="U7" s="87"/>
      <c r="V7" s="65"/>
    </row>
    <row r="8" spans="1:22" ht="15.75" customHeight="1" x14ac:dyDescent="0.25">
      <c r="A8" s="96"/>
      <c r="B8" s="93"/>
      <c r="C8" s="93"/>
      <c r="D8" s="93"/>
      <c r="E8" s="93"/>
      <c r="F8" s="93"/>
      <c r="G8" s="78"/>
      <c r="H8" s="4">
        <v>1</v>
      </c>
      <c r="I8" s="4">
        <v>2</v>
      </c>
      <c r="J8" s="4">
        <v>3</v>
      </c>
      <c r="K8" s="4">
        <v>4</v>
      </c>
      <c r="L8" s="4">
        <v>5</v>
      </c>
      <c r="M8" s="4">
        <v>6</v>
      </c>
      <c r="N8" s="4">
        <v>7</v>
      </c>
      <c r="O8" s="4">
        <v>8</v>
      </c>
      <c r="P8" s="4">
        <v>9</v>
      </c>
      <c r="Q8" s="72"/>
      <c r="R8" s="90"/>
      <c r="S8" s="94"/>
      <c r="U8" s="88"/>
      <c r="V8" s="65"/>
    </row>
    <row r="9" spans="1:22" x14ac:dyDescent="0.25">
      <c r="A9" s="55">
        <v>1</v>
      </c>
      <c r="B9" s="5"/>
      <c r="C9" s="63" t="s">
        <v>48</v>
      </c>
      <c r="D9" s="6" t="s">
        <v>49</v>
      </c>
      <c r="E9" s="7" t="s">
        <v>27</v>
      </c>
      <c r="F9" s="8" t="s">
        <v>50</v>
      </c>
      <c r="G9" s="56">
        <v>69.7</v>
      </c>
      <c r="H9" s="9">
        <v>120</v>
      </c>
      <c r="I9" s="9">
        <v>120</v>
      </c>
      <c r="J9" s="9">
        <v>180</v>
      </c>
      <c r="K9" s="9">
        <v>459</v>
      </c>
      <c r="L9" s="9"/>
      <c r="M9" s="9"/>
      <c r="N9" s="9"/>
      <c r="O9" s="9"/>
      <c r="P9" s="9"/>
      <c r="Q9" s="9">
        <f>H9+I9+J9+K9</f>
        <v>879</v>
      </c>
      <c r="R9" s="62">
        <v>1</v>
      </c>
      <c r="S9" s="31">
        <v>770.90000000000009</v>
      </c>
      <c r="U9" s="31">
        <f>$E$18*0.2/(0.01322*A9*A9+0.06088*A9+0.9259)</f>
        <v>770.90000000000009</v>
      </c>
      <c r="V9" s="29"/>
    </row>
    <row r="10" spans="1:22" x14ac:dyDescent="0.25">
      <c r="A10" s="55">
        <v>2</v>
      </c>
      <c r="B10" s="5"/>
      <c r="C10" s="63" t="s">
        <v>51</v>
      </c>
      <c r="D10" s="6">
        <v>735</v>
      </c>
      <c r="E10" s="7" t="s">
        <v>52</v>
      </c>
      <c r="F10" s="8" t="s">
        <v>50</v>
      </c>
      <c r="G10" s="56">
        <v>62.4</v>
      </c>
      <c r="H10" s="9">
        <v>120</v>
      </c>
      <c r="I10" s="9">
        <v>120</v>
      </c>
      <c r="J10" s="9">
        <v>180</v>
      </c>
      <c r="K10" s="9">
        <v>379</v>
      </c>
      <c r="L10" s="9"/>
      <c r="M10" s="9"/>
      <c r="N10" s="9"/>
      <c r="O10" s="9"/>
      <c r="P10" s="9"/>
      <c r="Q10" s="9">
        <f t="shared" ref="Q10:Q14" si="0">H10+I10+J10+K10</f>
        <v>799</v>
      </c>
      <c r="R10" s="62">
        <v>2</v>
      </c>
      <c r="S10" s="31">
        <v>700.47431261017334</v>
      </c>
      <c r="U10" s="31">
        <f>$E$18*0.2/(0.01322*A10*A10+0.06088*A10+0.9259)</f>
        <v>700.47431261017334</v>
      </c>
      <c r="V10" s="29"/>
    </row>
    <row r="11" spans="1:22" x14ac:dyDescent="0.25">
      <c r="A11" s="55">
        <v>3</v>
      </c>
      <c r="B11" s="5"/>
      <c r="C11" s="63" t="s">
        <v>53</v>
      </c>
      <c r="D11" s="6" t="s">
        <v>54</v>
      </c>
      <c r="E11" s="7" t="s">
        <v>27</v>
      </c>
      <c r="F11" s="8" t="s">
        <v>31</v>
      </c>
      <c r="G11" s="56">
        <v>29.5</v>
      </c>
      <c r="H11" s="9">
        <v>120</v>
      </c>
      <c r="I11" s="9">
        <v>120</v>
      </c>
      <c r="J11" s="9">
        <v>180</v>
      </c>
      <c r="K11" s="9">
        <v>0</v>
      </c>
      <c r="L11" s="9"/>
      <c r="M11" s="9"/>
      <c r="N11" s="9"/>
      <c r="O11" s="9"/>
      <c r="P11" s="9"/>
      <c r="Q11" s="9">
        <f t="shared" si="0"/>
        <v>420</v>
      </c>
      <c r="R11" s="62">
        <v>3</v>
      </c>
      <c r="S11" s="31">
        <v>628.01420750782074</v>
      </c>
      <c r="U11" s="31">
        <f>$E$18*0.2/(0.01322*A11*A11+0.06088*A11+0.9259)</f>
        <v>628.01420750782074</v>
      </c>
      <c r="V11" s="29"/>
    </row>
    <row r="12" spans="1:22" x14ac:dyDescent="0.25">
      <c r="A12" s="55">
        <v>4</v>
      </c>
      <c r="B12" s="5" t="s">
        <v>21</v>
      </c>
      <c r="C12" s="63" t="s">
        <v>55</v>
      </c>
      <c r="D12" s="6" t="s">
        <v>56</v>
      </c>
      <c r="E12" s="7">
        <v>3</v>
      </c>
      <c r="F12" s="17" t="s">
        <v>57</v>
      </c>
      <c r="G12" s="56">
        <v>10.3</v>
      </c>
      <c r="H12" s="9">
        <v>120</v>
      </c>
      <c r="I12" s="9">
        <v>0</v>
      </c>
      <c r="J12" s="9">
        <v>180</v>
      </c>
      <c r="K12" s="9"/>
      <c r="L12" s="9"/>
      <c r="M12" s="9"/>
      <c r="N12" s="9"/>
      <c r="O12" s="9"/>
      <c r="P12" s="9"/>
      <c r="Q12" s="9">
        <f t="shared" si="0"/>
        <v>300</v>
      </c>
      <c r="R12" s="62">
        <v>4</v>
      </c>
      <c r="S12" s="31">
        <v>558.24293597115025</v>
      </c>
      <c r="U12" s="31">
        <f>$E$18*0.2/(0.01322*A12*A12+0.06088*A12+0.9259)</f>
        <v>558.24293597115025</v>
      </c>
      <c r="V12" s="29"/>
    </row>
    <row r="13" spans="1:22" x14ac:dyDescent="0.25">
      <c r="A13" s="55">
        <v>5</v>
      </c>
      <c r="B13" s="11"/>
      <c r="C13" s="64" t="s">
        <v>58</v>
      </c>
      <c r="D13" s="12" t="s">
        <v>59</v>
      </c>
      <c r="E13" s="13" t="s">
        <v>27</v>
      </c>
      <c r="F13" s="8" t="s">
        <v>31</v>
      </c>
      <c r="G13" s="56">
        <v>1.3</v>
      </c>
      <c r="H13" s="9">
        <v>60</v>
      </c>
      <c r="I13" s="9">
        <v>81</v>
      </c>
      <c r="J13" s="9">
        <v>120</v>
      </c>
      <c r="K13" s="9"/>
      <c r="L13" s="9"/>
      <c r="M13" s="9"/>
      <c r="N13" s="9"/>
      <c r="O13" s="9"/>
      <c r="P13" s="9"/>
      <c r="Q13" s="9">
        <f t="shared" si="0"/>
        <v>261</v>
      </c>
      <c r="R13" s="62">
        <v>5</v>
      </c>
      <c r="S13" s="31">
        <v>493.9133777549975</v>
      </c>
      <c r="U13" s="31">
        <f>$E$18*0.2/(0.01322*A13*A13+0.06088*A13+0.9259)</f>
        <v>493.9133777549975</v>
      </c>
      <c r="V13" s="29"/>
    </row>
    <row r="14" spans="1:22" x14ac:dyDescent="0.25">
      <c r="A14" s="55">
        <v>6</v>
      </c>
      <c r="B14" s="5"/>
      <c r="C14" s="63" t="s">
        <v>60</v>
      </c>
      <c r="D14" s="6" t="s">
        <v>61</v>
      </c>
      <c r="E14" s="7" t="s">
        <v>41</v>
      </c>
      <c r="F14" s="17" t="s">
        <v>28</v>
      </c>
      <c r="G14" s="56">
        <v>30.7</v>
      </c>
      <c r="H14" s="9">
        <v>0</v>
      </c>
      <c r="I14" s="9">
        <v>120</v>
      </c>
      <c r="J14" s="9">
        <v>60</v>
      </c>
      <c r="K14" s="9"/>
      <c r="L14" s="10"/>
      <c r="M14" s="9"/>
      <c r="N14" s="9"/>
      <c r="O14" s="9"/>
      <c r="P14" s="9"/>
      <c r="Q14" s="9">
        <f t="shared" si="0"/>
        <v>180</v>
      </c>
      <c r="R14" s="62">
        <v>6</v>
      </c>
      <c r="S14" s="31">
        <v>436.25148548469252</v>
      </c>
      <c r="U14" s="31">
        <f>$E$18*0.2/(0.01322*A14*A14+0.06088*A14+0.9259)</f>
        <v>436.25148548469252</v>
      </c>
      <c r="V14" s="29"/>
    </row>
    <row r="16" spans="1:22" x14ac:dyDescent="0.25">
      <c r="A16" s="84" t="s">
        <v>11</v>
      </c>
      <c r="B16" s="84"/>
      <c r="C16" s="84"/>
      <c r="D16" s="84"/>
      <c r="E16" s="29">
        <v>20.5</v>
      </c>
    </row>
    <row r="17" spans="1:7" x14ac:dyDescent="0.25">
      <c r="A17" s="83" t="s">
        <v>17</v>
      </c>
      <c r="B17" s="84"/>
      <c r="C17" s="84"/>
      <c r="D17" s="84"/>
      <c r="E17" s="29">
        <v>3527.6</v>
      </c>
    </row>
    <row r="18" spans="1:7" x14ac:dyDescent="0.25">
      <c r="A18" s="84" t="s">
        <v>10</v>
      </c>
      <c r="B18" s="84"/>
      <c r="C18" s="84"/>
      <c r="D18" s="84"/>
      <c r="E18" s="57">
        <f>SUM(G9:G14)+E16*A14+E17</f>
        <v>3854.5</v>
      </c>
      <c r="G18" s="58"/>
    </row>
    <row r="20" spans="1:7" x14ac:dyDescent="0.25">
      <c r="E20" s="35"/>
      <c r="G20" s="58"/>
    </row>
  </sheetData>
  <mergeCells count="22">
    <mergeCell ref="A16:D16"/>
    <mergeCell ref="A18:D18"/>
    <mergeCell ref="G7:G8"/>
    <mergeCell ref="S7:S8"/>
    <mergeCell ref="A7:A8"/>
    <mergeCell ref="C7:C8"/>
    <mergeCell ref="E7:E8"/>
    <mergeCell ref="F7:F8"/>
    <mergeCell ref="H7:P7"/>
    <mergeCell ref="Q7:Q8"/>
    <mergeCell ref="A17:D17"/>
    <mergeCell ref="A6:Q6"/>
    <mergeCell ref="U1:U8"/>
    <mergeCell ref="V1:V8"/>
    <mergeCell ref="R7:R8"/>
    <mergeCell ref="K1:Q1"/>
    <mergeCell ref="K2:Q2"/>
    <mergeCell ref="K3:Q3"/>
    <mergeCell ref="K4:Q4"/>
    <mergeCell ref="A5:Q5"/>
    <mergeCell ref="B7:B8"/>
    <mergeCell ref="D7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zoomScale="110" zoomScaleNormal="110" zoomScalePageLayoutView="110" workbookViewId="0">
      <selection activeCell="L23" sqref="L23"/>
    </sheetView>
  </sheetViews>
  <sheetFormatPr defaultColWidth="8.85546875" defaultRowHeight="15" x14ac:dyDescent="0.25"/>
  <cols>
    <col min="1" max="1" width="5.28515625" customWidth="1"/>
    <col min="2" max="2" width="23.85546875" customWidth="1"/>
    <col min="3" max="3" width="9.140625" customWidth="1"/>
    <col min="4" max="4" width="7.42578125" customWidth="1"/>
    <col min="5" max="5" width="19.42578125" customWidth="1"/>
    <col min="6" max="6" width="12.42578125" customWidth="1"/>
    <col min="7" max="16" width="4.7109375" customWidth="1"/>
    <col min="17" max="17" width="6" customWidth="1"/>
    <col min="18" max="18" width="6.85546875" bestFit="1" customWidth="1"/>
    <col min="19" max="19" width="11.140625" customWidth="1"/>
    <col min="21" max="21" width="7.42578125" customWidth="1"/>
    <col min="22" max="22" width="9.140625" customWidth="1"/>
  </cols>
  <sheetData>
    <row r="1" spans="1:22" ht="18.75" customHeight="1" x14ac:dyDescent="0.3">
      <c r="K1" s="99"/>
      <c r="L1" s="99"/>
      <c r="M1" s="99"/>
      <c r="N1" s="99"/>
      <c r="O1" s="99"/>
      <c r="P1" s="99"/>
      <c r="Q1" s="99"/>
      <c r="R1" s="21"/>
      <c r="U1" s="65" t="s">
        <v>14</v>
      </c>
      <c r="V1" s="65" t="s">
        <v>15</v>
      </c>
    </row>
    <row r="2" spans="1:22" ht="15.75" x14ac:dyDescent="0.25">
      <c r="K2" s="100"/>
      <c r="L2" s="100"/>
      <c r="M2" s="100"/>
      <c r="N2" s="100"/>
      <c r="O2" s="100"/>
      <c r="P2" s="100"/>
      <c r="Q2" s="100"/>
      <c r="R2" s="22"/>
      <c r="U2" s="65"/>
      <c r="V2" s="65"/>
    </row>
    <row r="3" spans="1:22" ht="15.75" x14ac:dyDescent="0.25">
      <c r="I3" s="100"/>
      <c r="J3" s="100"/>
      <c r="K3" s="100"/>
      <c r="L3" s="100"/>
      <c r="M3" s="100"/>
      <c r="N3" s="100"/>
      <c r="O3" s="100"/>
      <c r="P3" s="100"/>
      <c r="Q3" s="100"/>
      <c r="R3" s="22"/>
      <c r="U3" s="65"/>
      <c r="V3" s="65"/>
    </row>
    <row r="4" spans="1:22" ht="15.75" x14ac:dyDescent="0.25">
      <c r="K4" s="100"/>
      <c r="L4" s="100"/>
      <c r="M4" s="100"/>
      <c r="N4" s="100"/>
      <c r="O4" s="100"/>
      <c r="P4" s="100"/>
      <c r="Q4" s="100"/>
      <c r="R4" s="22"/>
      <c r="U4" s="65"/>
      <c r="V4" s="65"/>
    </row>
    <row r="5" spans="1:22" x14ac:dyDescent="0.25">
      <c r="U5" s="65"/>
      <c r="V5" s="65"/>
    </row>
    <row r="6" spans="1:22" ht="15.75" x14ac:dyDescent="0.25">
      <c r="A6" s="10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3"/>
      <c r="U6" s="65"/>
      <c r="V6" s="65"/>
    </row>
    <row r="7" spans="1:22" x14ac:dyDescent="0.25">
      <c r="A7" s="85" t="s">
        <v>20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7"/>
      <c r="U7" s="65"/>
      <c r="V7" s="65"/>
    </row>
    <row r="8" spans="1:22" ht="15.75" x14ac:dyDescent="0.25">
      <c r="A8" s="102" t="s">
        <v>13</v>
      </c>
      <c r="B8" s="71" t="s">
        <v>1</v>
      </c>
      <c r="C8" s="71" t="s">
        <v>6</v>
      </c>
      <c r="D8" s="71" t="s">
        <v>2</v>
      </c>
      <c r="E8" s="71" t="s">
        <v>7</v>
      </c>
      <c r="F8" s="77" t="s">
        <v>8</v>
      </c>
      <c r="G8" s="97" t="s">
        <v>4</v>
      </c>
      <c r="H8" s="98"/>
      <c r="I8" s="98"/>
      <c r="J8" s="98"/>
      <c r="K8" s="98"/>
      <c r="L8" s="98"/>
      <c r="M8" s="98"/>
      <c r="N8" s="98"/>
      <c r="O8" s="98"/>
      <c r="P8" s="23"/>
      <c r="Q8" s="89" t="s">
        <v>5</v>
      </c>
      <c r="R8" s="89" t="s">
        <v>12</v>
      </c>
      <c r="S8" s="94" t="s">
        <v>9</v>
      </c>
      <c r="U8" s="65"/>
      <c r="V8" s="65"/>
    </row>
    <row r="9" spans="1:22" ht="15.75" x14ac:dyDescent="0.25">
      <c r="A9" s="103"/>
      <c r="B9" s="72"/>
      <c r="C9" s="72"/>
      <c r="D9" s="72"/>
      <c r="E9" s="72"/>
      <c r="F9" s="78"/>
      <c r="G9" s="24">
        <v>1</v>
      </c>
      <c r="H9" s="24">
        <v>2</v>
      </c>
      <c r="I9" s="24">
        <v>3</v>
      </c>
      <c r="J9" s="24">
        <v>4</v>
      </c>
      <c r="K9" s="24">
        <v>5</v>
      </c>
      <c r="L9" s="24">
        <v>6</v>
      </c>
      <c r="M9" s="24">
        <v>7</v>
      </c>
      <c r="N9" s="24">
        <v>8</v>
      </c>
      <c r="O9" s="24">
        <v>9</v>
      </c>
      <c r="P9" s="24">
        <v>10</v>
      </c>
      <c r="Q9" s="90"/>
      <c r="R9" s="90"/>
      <c r="S9" s="94"/>
      <c r="U9" s="65"/>
      <c r="V9" s="65"/>
    </row>
    <row r="10" spans="1:22" x14ac:dyDescent="0.25">
      <c r="A10" s="59">
        <v>1</v>
      </c>
      <c r="B10" s="17" t="s">
        <v>62</v>
      </c>
      <c r="C10" s="27" t="s">
        <v>63</v>
      </c>
      <c r="D10" s="7" t="s">
        <v>41</v>
      </c>
      <c r="E10" s="28" t="s">
        <v>28</v>
      </c>
      <c r="F10" s="61">
        <v>10.9</v>
      </c>
      <c r="G10" s="9">
        <v>120</v>
      </c>
      <c r="H10" s="9">
        <v>120</v>
      </c>
      <c r="I10" s="9">
        <v>180</v>
      </c>
      <c r="J10" s="9"/>
      <c r="K10" s="9"/>
      <c r="L10" s="9"/>
      <c r="M10" s="9"/>
      <c r="N10" s="9"/>
      <c r="O10" s="9"/>
      <c r="P10" s="9"/>
      <c r="Q10" s="9">
        <f>G10+H10+I10</f>
        <v>420</v>
      </c>
      <c r="R10" s="25">
        <v>1</v>
      </c>
      <c r="S10" s="31">
        <v>383.70000000000005</v>
      </c>
      <c r="U10" s="31">
        <f>$D$15*0.2/(0.01322*A10*A10+0.06088*A10+0.9259)</f>
        <v>383.70000000000005</v>
      </c>
      <c r="V10" s="29"/>
    </row>
    <row r="11" spans="1:22" ht="15" customHeight="1" x14ac:dyDescent="0.25">
      <c r="A11" s="59">
        <v>2</v>
      </c>
      <c r="B11" s="60" t="s">
        <v>64</v>
      </c>
      <c r="C11" s="27" t="s">
        <v>65</v>
      </c>
      <c r="D11" s="16" t="s">
        <v>41</v>
      </c>
      <c r="E11" s="26" t="s">
        <v>24</v>
      </c>
      <c r="F11" s="56">
        <v>0</v>
      </c>
      <c r="G11" s="9">
        <v>120</v>
      </c>
      <c r="H11" s="9">
        <v>90</v>
      </c>
      <c r="I11" s="9">
        <v>0</v>
      </c>
      <c r="J11" s="9"/>
      <c r="K11" s="9"/>
      <c r="L11" s="9"/>
      <c r="M11" s="9"/>
      <c r="N11" s="9"/>
      <c r="O11" s="9"/>
      <c r="P11" s="9"/>
      <c r="Q11" s="9">
        <f>G11+H11+I11</f>
        <v>210</v>
      </c>
      <c r="R11" s="25">
        <v>2</v>
      </c>
      <c r="S11" s="31">
        <v>348.6470278227053</v>
      </c>
      <c r="U11" s="31">
        <f>$D$15*0.2/(0.01322*A11*A11+0.06088*A11+0.9259)</f>
        <v>348.6470278227053</v>
      </c>
      <c r="V11" s="29"/>
    </row>
    <row r="13" spans="1:22" x14ac:dyDescent="0.25">
      <c r="A13" s="84" t="s">
        <v>11</v>
      </c>
      <c r="B13" s="84"/>
      <c r="C13" s="84"/>
      <c r="D13" s="29">
        <v>29.5</v>
      </c>
    </row>
    <row r="14" spans="1:22" ht="15.75" x14ac:dyDescent="0.25">
      <c r="A14" s="83" t="s">
        <v>16</v>
      </c>
      <c r="B14" s="84"/>
      <c r="C14" s="84"/>
      <c r="D14" s="29">
        <v>1848.6</v>
      </c>
    </row>
    <row r="15" spans="1:22" x14ac:dyDescent="0.25">
      <c r="A15" s="84" t="s">
        <v>10</v>
      </c>
      <c r="B15" s="84"/>
      <c r="C15" s="84"/>
      <c r="D15" s="29">
        <f>SUM(F10:F11)+D13*A11+D14</f>
        <v>1918.5</v>
      </c>
    </row>
    <row r="18" spans="4:4" x14ac:dyDescent="0.25">
      <c r="D18" s="35"/>
    </row>
  </sheetData>
  <mergeCells count="21">
    <mergeCell ref="A13:C13"/>
    <mergeCell ref="A15:C15"/>
    <mergeCell ref="A8:A9"/>
    <mergeCell ref="B8:B9"/>
    <mergeCell ref="D8:D9"/>
    <mergeCell ref="A14:C14"/>
    <mergeCell ref="C8:C9"/>
    <mergeCell ref="A7:Q7"/>
    <mergeCell ref="R8:R9"/>
    <mergeCell ref="U1:U9"/>
    <mergeCell ref="V1:V9"/>
    <mergeCell ref="K1:Q1"/>
    <mergeCell ref="K2:Q2"/>
    <mergeCell ref="I3:Q3"/>
    <mergeCell ref="K4:Q4"/>
    <mergeCell ref="A6:Q6"/>
    <mergeCell ref="S8:S9"/>
    <mergeCell ref="E8:E9"/>
    <mergeCell ref="G8:O8"/>
    <mergeCell ref="Q8:Q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2019-08-28T14:49:41Z</dcterms:modified>
</cp:coreProperties>
</file>